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ipale\Desktop\PERK SOLUTION 1 ALLEGATO\13 SETTEMBRE\"/>
    </mc:Choice>
  </mc:AlternateContent>
  <xr:revisionPtr revIDLastSave="0" documentId="8_{DE3BE494-44FE-4694-844F-554E2739D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riparto 2022" sheetId="3" r:id="rId1"/>
  </sheets>
  <definedNames>
    <definedName name="_xlnm.Print_Area" localSheetId="0">'Piano riparto 2022'!$A$1:$Q$29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M24" i="3" l="1"/>
  <c r="N18" i="3" s="1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J24" i="3"/>
  <c r="H24" i="3"/>
  <c r="I17" i="3" s="1"/>
  <c r="D23" i="3"/>
  <c r="D22" i="3"/>
  <c r="D21" i="3"/>
  <c r="D20" i="3"/>
  <c r="F20" i="3" s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I23" i="3" l="1"/>
  <c r="I7" i="3"/>
  <c r="I8" i="3"/>
  <c r="I11" i="3"/>
  <c r="I10" i="3"/>
  <c r="I15" i="3"/>
  <c r="N11" i="3"/>
  <c r="I16" i="3"/>
  <c r="N23" i="3"/>
  <c r="I18" i="3"/>
  <c r="I3" i="3"/>
  <c r="I19" i="3"/>
  <c r="I12" i="3"/>
  <c r="N3" i="3"/>
  <c r="I5" i="3"/>
  <c r="I13" i="3"/>
  <c r="I21" i="3"/>
  <c r="I4" i="3"/>
  <c r="I20" i="3"/>
  <c r="N7" i="3"/>
  <c r="I6" i="3"/>
  <c r="I14" i="3"/>
  <c r="I22" i="3"/>
  <c r="N15" i="3"/>
  <c r="N19" i="3"/>
  <c r="I9" i="3"/>
  <c r="N20" i="3"/>
  <c r="N5" i="3"/>
  <c r="N21" i="3"/>
  <c r="N4" i="3"/>
  <c r="N12" i="3"/>
  <c r="N13" i="3"/>
  <c r="N6" i="3"/>
  <c r="N14" i="3"/>
  <c r="N22" i="3"/>
  <c r="N8" i="3"/>
  <c r="N16" i="3"/>
  <c r="N9" i="3"/>
  <c r="N17" i="3"/>
  <c r="N10" i="3"/>
  <c r="K24" i="3"/>
  <c r="F17" i="3"/>
  <c r="F15" i="3"/>
  <c r="F13" i="3"/>
  <c r="F6" i="3"/>
  <c r="F5" i="3"/>
  <c r="F4" i="3"/>
  <c r="F3" i="3"/>
  <c r="L21" i="3" l="1"/>
  <c r="L5" i="3"/>
  <c r="L20" i="3"/>
  <c r="L12" i="3"/>
  <c r="L4" i="3"/>
  <c r="L19" i="3"/>
  <c r="L11" i="3"/>
  <c r="L3" i="3"/>
  <c r="L18" i="3"/>
  <c r="L10" i="3"/>
  <c r="L17" i="3"/>
  <c r="L9" i="3"/>
  <c r="L22" i="3"/>
  <c r="L6" i="3"/>
  <c r="L16" i="3"/>
  <c r="L8" i="3"/>
  <c r="L23" i="3"/>
  <c r="L15" i="3"/>
  <c r="L7" i="3"/>
  <c r="L14" i="3"/>
  <c r="L13" i="3"/>
  <c r="N24" i="3"/>
  <c r="I24" i="3"/>
  <c r="F24" i="3"/>
  <c r="G16" i="3" l="1"/>
  <c r="O16" i="3" s="1"/>
  <c r="Q16" i="3" s="1"/>
  <c r="G8" i="3"/>
  <c r="O8" i="3" s="1"/>
  <c r="P8" i="3" s="1"/>
  <c r="Q8" i="3" s="1"/>
  <c r="G23" i="3"/>
  <c r="O23" i="3" s="1"/>
  <c r="G15" i="3"/>
  <c r="O15" i="3" s="1"/>
  <c r="P15" i="3" s="1"/>
  <c r="Q15" i="3" s="1"/>
  <c r="G7" i="3"/>
  <c r="G18" i="3"/>
  <c r="O18" i="3" s="1"/>
  <c r="G17" i="3"/>
  <c r="G22" i="3"/>
  <c r="O22" i="3" s="1"/>
  <c r="Q22" i="3" s="1"/>
  <c r="G14" i="3"/>
  <c r="O14" i="3" s="1"/>
  <c r="Q14" i="3" s="1"/>
  <c r="G6" i="3"/>
  <c r="O6" i="3" s="1"/>
  <c r="P6" i="3" s="1"/>
  <c r="Q6" i="3" s="1"/>
  <c r="G21" i="3"/>
  <c r="O21" i="3" s="1"/>
  <c r="Q21" i="3" s="1"/>
  <c r="G13" i="3"/>
  <c r="O13" i="3" s="1"/>
  <c r="G5" i="3"/>
  <c r="G10" i="3"/>
  <c r="O10" i="3" s="1"/>
  <c r="G9" i="3"/>
  <c r="G20" i="3"/>
  <c r="O20" i="3" s="1"/>
  <c r="G12" i="3"/>
  <c r="O12" i="3" s="1"/>
  <c r="G4" i="3"/>
  <c r="O4" i="3" s="1"/>
  <c r="Q4" i="3" s="1"/>
  <c r="G19" i="3"/>
  <c r="O19" i="3" s="1"/>
  <c r="G11" i="3"/>
  <c r="O11" i="3" s="1"/>
  <c r="G3" i="3"/>
  <c r="O9" i="3"/>
  <c r="O7" i="3"/>
  <c r="P7" i="3" s="1"/>
  <c r="Q7" i="3" s="1"/>
  <c r="L24" i="3"/>
  <c r="O3" i="3"/>
  <c r="Q3" i="3" s="1"/>
  <c r="O17" i="3"/>
  <c r="P17" i="3" s="1"/>
  <c r="Q17" i="3" s="1"/>
  <c r="O5" i="3"/>
  <c r="P18" i="3" l="1"/>
  <c r="Q18" i="3" s="1"/>
  <c r="P20" i="3"/>
  <c r="Q20" i="3" s="1"/>
  <c r="P23" i="3"/>
  <c r="Q23" i="3" s="1"/>
  <c r="P9" i="3"/>
  <c r="Q9" i="3" s="1"/>
  <c r="P19" i="3"/>
  <c r="Q19" i="3"/>
  <c r="P11" i="3"/>
  <c r="Q11" i="3"/>
  <c r="G24" i="3"/>
  <c r="P13" i="3"/>
  <c r="Q13" i="3"/>
  <c r="P5" i="3"/>
  <c r="Q5" i="3"/>
  <c r="P12" i="3"/>
  <c r="Q12" i="3" s="1"/>
  <c r="P10" i="3"/>
  <c r="Q10" i="3" s="1"/>
  <c r="O24" i="3"/>
  <c r="P24" i="3" l="1"/>
</calcChain>
</file>

<file path=xl/sharedStrings.xml><?xml version="1.0" encoding="utf-8"?>
<sst xmlns="http://schemas.openxmlformats.org/spreadsheetml/2006/main" count="42" uniqueCount="42">
  <si>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</si>
  <si>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</si>
  <si>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</si>
  <si>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</si>
  <si>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</si>
  <si>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</si>
  <si>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</si>
  <si>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</si>
  <si>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</si>
  <si>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</si>
  <si>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</si>
  <si>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</si>
  <si>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</si>
  <si>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</si>
  <si>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</si>
  <si>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</si>
  <si>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</si>
  <si>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</si>
  <si>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Bolzano</t>
  </si>
  <si>
    <t>Umbria</t>
  </si>
  <si>
    <t>Valle d'Aosta</t>
  </si>
  <si>
    <t>Veneto</t>
  </si>
  <si>
    <t>Quota 20% perequazione per posto aggiuntivo</t>
  </si>
  <si>
    <t>Totale popolazione residente 0-6 all'1.1.2021 (fonte: ISTAT)</t>
  </si>
  <si>
    <t>Quota 10% in proporzione agli iscritti alle scuole dell'infanzia paritarie comunali e private</t>
  </si>
  <si>
    <t>Quota 40% in proporzione agli utenti dei servizi educativi con costi a carico dei comuni</t>
  </si>
  <si>
    <t>Quota 30% in proporzione alla popolazione residente 0-6 all'1.1.2021 (fonte: ISTAT)</t>
  </si>
  <si>
    <t>Numero iscritti alla scuola dell'infanzia paritaria (comunale e privata) comprese sezioni primavera a.s. 2020/2021 (fonte: Anagrafe nazionale studenti dati al 31.05.2021*)</t>
  </si>
  <si>
    <t>Totale popolazione  0-3  all'1.1.2021 (fonte: ISTAT)</t>
  </si>
  <si>
    <t>Totale popolazione   3-6 all'1.1.2021 (fonte: ISTAT)</t>
  </si>
  <si>
    <t xml:space="preserve"> *Per le province autonome di Trento e Bolzano e per la regione Valle d'Aosta il dato è ricavato dalla rilevazione integrativa 2019-2020; sono considerate le scuole paritarie.</t>
  </si>
  <si>
    <t>Assegnazione risultante in relazione ai criteri delle colonne G-I-L-N</t>
  </si>
  <si>
    <t xml:space="preserve">Nota metodologica: l'assegnazione è effettuata secondo finalità perequative, per un importo pari al 20% del totale, calcolata in relazione allo scostamento tra il numero dei posti disponibili nei servizi educativi della Regione e la media nazionale; per il 40% in proporzione agli utenti iscritti ai servizi educativi per i quali vi è contribuzione a carico dei Comuni, per il 30% in proporzione alla popolazione residente nella fascia d'età 0-6, per il 10% in proporzione agli iscritti alle scuole dell'infanzia comunali e private paritarie.                                              </t>
  </si>
  <si>
    <t>Totale compensato</t>
  </si>
  <si>
    <t xml:space="preserve">Percentuale posti disponibili a titolarità pubblica e privata al 31.12.2019 - (fonte: ISTAT tav. 1.9) </t>
  </si>
  <si>
    <t xml:space="preserve">Posti disponibili in base alla media del 26,9% </t>
  </si>
  <si>
    <t>Proiezione posti da attivare applicando la media nazionale del 26,9%</t>
  </si>
  <si>
    <t>Stima posti disponibili in relazione alla percentuale di copertura al 31.12.2019</t>
  </si>
  <si>
    <t>Numero utenti servizi educativi al 31.12.2019 (fonte: ISTAT tav. 1.3.1)</t>
  </si>
  <si>
    <t>Riparto Fondo 0-6 e.f. 2022</t>
  </si>
  <si>
    <t>Contributo per la continuità rispetto all'e.f. 2020                   (- 0,352%)**</t>
  </si>
  <si>
    <t>** In applicazione dei criteri delle colonne G-I-L-N cinque regioni vedono un'assegnazione inferiore a quella dell'e.f. 2020. Per consentire la continuità degli interventi, viene sottratta alle altre regioni/prov. autonome una quota pari allo 0,352% dell'assegnato, che viene ridistribuita sulle cinque regioni in proporzione. Tale sottrazione non viene applicata laddove la stessa provocherebbe un'assegnazione complessiva inferiore a quella dell'e.f.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</si>
</sst>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_-;\-* #,##0.0_-;_-* &quot;-&quot;?_-;_-@_-"/>
    <numFmt numFmtId="166" formatCode="_-&quot;€&quot;\ * #,##0.000_-;\-&quot;€&quot;\ * #,##0.000_-;_-&quot;€&quot;\ * &quot;-&quot;???_-;_-@_-"/>
    <numFmt numFmtId="167" formatCode="0.0%"/>
    <numFmt numFmtId="168" formatCode="#,##0;[Red]#,##0"/>
    <numFmt numFmtId="169" formatCode="#,##0_ ;\-#,##0\ "/>
    <numFmt numFmtId="170" formatCode="_-* #,##0_-;\-* #,##0_-;_-* &quot;-&quot;??_-;_-@_-"/>
    <numFmt numFmtId="171" formatCode="0.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Border="1" applyAlignment="1"/>
    <xf numFmtId="0" fontId="0" fillId="0" borderId="0" xfId="0" applyBorder="1"/>
    <xf numFmtId="3" fontId="26" fillId="33" borderId="10" xfId="43" applyNumberFormat="1" applyFont="1" applyFill="1" applyBorder="1" applyAlignment="1">
      <alignment horizontal="right"/>
    </xf>
    <xf numFmtId="3" fontId="26" fillId="33" borderId="11" xfId="43" applyNumberFormat="1" applyFont="1" applyFill="1" applyBorder="1" applyAlignment="1">
      <alignment horizontal="right"/>
    </xf>
    <xf numFmtId="3" fontId="26" fillId="33" borderId="11" xfId="0" applyNumberFormat="1" applyFont="1" applyFill="1" applyBorder="1" applyAlignment="1" applyProtection="1">
      <alignment horizontal="right"/>
    </xf>
    <xf numFmtId="164" fontId="16" fillId="33" borderId="10" xfId="1" applyFont="1" applyFill="1" applyBorder="1" applyAlignment="1"/>
    <xf numFmtId="164" fontId="16" fillId="33" borderId="11" xfId="1" applyFont="1" applyFill="1" applyBorder="1" applyAlignment="1"/>
    <xf numFmtId="44" fontId="0" fillId="0" borderId="0" xfId="0" applyNumberFormat="1" applyBorder="1" applyAlignment="1"/>
    <xf numFmtId="44" fontId="0" fillId="0" borderId="0" xfId="0" applyNumberFormat="1"/>
    <xf numFmtId="3" fontId="26" fillId="33" borderId="10" xfId="0" applyNumberFormat="1" applyFont="1" applyFill="1" applyBorder="1" applyAlignment="1" applyProtection="1">
      <alignment horizontal="right"/>
    </xf>
    <xf numFmtId="168" fontId="26" fillId="33" borderId="10" xfId="0" applyNumberFormat="1" applyFont="1" applyFill="1" applyBorder="1" applyAlignment="1" applyProtection="1">
      <alignment horizontal="right"/>
    </xf>
    <xf numFmtId="168" fontId="26" fillId="33" borderId="11" xfId="0" applyNumberFormat="1" applyFont="1" applyFill="1" applyBorder="1" applyAlignment="1" applyProtection="1">
      <alignment horizontal="right"/>
    </xf>
    <xf numFmtId="3" fontId="0" fillId="0" borderId="10" xfId="0" applyNumberFormat="1" applyFill="1" applyBorder="1"/>
    <xf numFmtId="3" fontId="0" fillId="0" borderId="11" xfId="0" applyNumberFormat="1" applyFill="1" applyBorder="1"/>
    <xf numFmtId="164" fontId="16" fillId="0" borderId="10" xfId="0" applyNumberFormat="1" applyFont="1" applyFill="1" applyBorder="1"/>
    <xf numFmtId="169" fontId="0" fillId="0" borderId="10" xfId="0" applyNumberFormat="1" applyFont="1" applyFill="1" applyBorder="1"/>
    <xf numFmtId="169" fontId="0" fillId="0" borderId="11" xfId="0" applyNumberFormat="1" applyFont="1" applyFill="1" applyBorder="1"/>
    <xf numFmtId="170" fontId="0" fillId="33" borderId="11" xfId="54" applyNumberFormat="1" applyFont="1" applyFill="1" applyBorder="1"/>
    <xf numFmtId="164" fontId="16" fillId="0" borderId="11" xfId="0" applyNumberFormat="1" applyFont="1" applyFill="1" applyBorder="1"/>
    <xf numFmtId="0" fontId="0" fillId="33" borderId="15" xfId="0" applyFill="1" applyBorder="1"/>
    <xf numFmtId="0" fontId="0" fillId="33" borderId="0" xfId="0" applyFill="1"/>
    <xf numFmtId="0" fontId="0" fillId="0" borderId="16" xfId="0" applyBorder="1" applyAlignment="1"/>
    <xf numFmtId="0" fontId="0" fillId="0" borderId="23" xfId="0" applyBorder="1" applyAlignment="1"/>
    <xf numFmtId="0" fontId="22" fillId="0" borderId="21" xfId="0" applyNumberFormat="1" applyFont="1" applyFill="1" applyBorder="1" applyAlignment="1" applyProtection="1"/>
    <xf numFmtId="3" fontId="27" fillId="0" borderId="22" xfId="0" applyNumberFormat="1" applyFont="1" applyFill="1" applyBorder="1" applyAlignment="1" applyProtection="1"/>
    <xf numFmtId="167" fontId="28" fillId="0" borderId="22" xfId="0" applyNumberFormat="1" applyFont="1" applyFill="1" applyBorder="1" applyAlignment="1" applyProtection="1"/>
    <xf numFmtId="4" fontId="26" fillId="0" borderId="22" xfId="0" applyNumberFormat="1" applyFont="1" applyFill="1" applyBorder="1" applyAlignment="1" applyProtection="1">
      <alignment horizontal="right"/>
    </xf>
    <xf numFmtId="168" fontId="26" fillId="0" borderId="22" xfId="0" applyNumberFormat="1" applyFont="1" applyFill="1" applyBorder="1" applyAlignment="1" applyProtection="1">
      <alignment horizontal="right"/>
    </xf>
    <xf numFmtId="164" fontId="16" fillId="0" borderId="22" xfId="1" applyFont="1" applyFill="1" applyBorder="1" applyAlignment="1"/>
    <xf numFmtId="169" fontId="1" fillId="0" borderId="22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6" fillId="33" borderId="22" xfId="0" applyNumberFormat="1" applyFont="1" applyFill="1" applyBorder="1"/>
    <xf numFmtId="164" fontId="0" fillId="0" borderId="22" xfId="0" applyNumberFormat="1" applyBorder="1" applyAlignment="1"/>
    <xf numFmtId="165" fontId="30" fillId="33" borderId="10" xfId="0" applyNumberFormat="1" applyFont="1" applyFill="1" applyBorder="1" applyAlignment="1">
      <alignment horizontal="right" wrapText="1"/>
    </xf>
    <xf numFmtId="165" fontId="30" fillId="33" borderId="11" xfId="0" applyNumberFormat="1" applyFont="1" applyFill="1" applyBorder="1" applyAlignment="1">
      <alignment horizontal="right" wrapText="1"/>
    </xf>
    <xf numFmtId="165" fontId="30" fillId="0" borderId="11" xfId="0" applyNumberFormat="1" applyFont="1" applyBorder="1" applyAlignment="1">
      <alignment horizontal="right" wrapText="1"/>
    </xf>
    <xf numFmtId="165" fontId="30" fillId="0" borderId="28" xfId="0" applyNumberFormat="1" applyFont="1" applyBorder="1" applyAlignment="1">
      <alignment horizontal="right" wrapText="1"/>
    </xf>
    <xf numFmtId="3" fontId="26" fillId="33" borderId="28" xfId="0" applyNumberFormat="1" applyFont="1" applyFill="1" applyBorder="1" applyAlignment="1" applyProtection="1">
      <alignment horizontal="right"/>
    </xf>
    <xf numFmtId="164" fontId="16" fillId="33" borderId="28" xfId="1" applyFont="1" applyFill="1" applyBorder="1" applyAlignment="1"/>
    <xf numFmtId="0" fontId="1" fillId="0" borderId="10" xfId="0" applyFont="1" applyBorder="1"/>
    <xf numFmtId="0" fontId="1" fillId="0" borderId="11" xfId="0" applyFont="1" applyBorder="1"/>
    <xf numFmtId="0" fontId="1" fillId="0" borderId="28" xfId="0" applyFont="1" applyBorder="1"/>
    <xf numFmtId="44" fontId="0" fillId="0" borderId="0" xfId="0" applyNumberFormat="1" applyFont="1"/>
    <xf numFmtId="164" fontId="29" fillId="35" borderId="27" xfId="0" applyNumberFormat="1" applyFont="1" applyFill="1" applyBorder="1"/>
    <xf numFmtId="164" fontId="29" fillId="35" borderId="25" xfId="0" applyNumberFormat="1" applyFont="1" applyFill="1" applyBorder="1"/>
    <xf numFmtId="0" fontId="0" fillId="0" borderId="12" xfId="0" applyBorder="1"/>
    <xf numFmtId="44" fontId="0" fillId="0" borderId="23" xfId="0" applyNumberFormat="1" applyBorder="1"/>
    <xf numFmtId="0" fontId="23" fillId="0" borderId="29" xfId="0" applyNumberFormat="1" applyFont="1" applyFill="1" applyBorder="1" applyAlignment="1" applyProtection="1">
      <alignment horizontal="center"/>
    </xf>
    <xf numFmtId="0" fontId="23" fillId="0" borderId="29" xfId="0" applyNumberFormat="1" applyFont="1" applyFill="1" applyBorder="1" applyAlignment="1" applyProtection="1">
      <alignment horizontal="left" wrapText="1"/>
    </xf>
    <xf numFmtId="0" fontId="23" fillId="0" borderId="29" xfId="0" applyFont="1" applyBorder="1" applyAlignment="1">
      <alignment wrapText="1"/>
    </xf>
    <xf numFmtId="0" fontId="23" fillId="36" borderId="29" xfId="0" applyNumberFormat="1" applyFont="1" applyFill="1" applyBorder="1" applyAlignment="1" applyProtection="1">
      <alignment horizontal="left" wrapText="1"/>
    </xf>
    <xf numFmtId="0" fontId="23" fillId="33" borderId="29" xfId="0" applyFont="1" applyFill="1" applyBorder="1" applyAlignment="1">
      <alignment horizontal="left" wrapText="1"/>
    </xf>
    <xf numFmtId="166" fontId="16" fillId="33" borderId="29" xfId="1" applyNumberFormat="1" applyFont="1" applyFill="1" applyBorder="1" applyAlignment="1">
      <alignment horizontal="left" wrapText="1"/>
    </xf>
    <xf numFmtId="0" fontId="16" fillId="36" borderId="29" xfId="0" applyFont="1" applyFill="1" applyBorder="1" applyAlignment="1">
      <alignment horizontal="left" wrapText="1"/>
    </xf>
    <xf numFmtId="0" fontId="16" fillId="35" borderId="29" xfId="0" applyFont="1" applyFill="1" applyBorder="1" applyAlignment="1">
      <alignment horizontal="left" wrapText="1"/>
    </xf>
    <xf numFmtId="0" fontId="23" fillId="33" borderId="30" xfId="0" applyNumberFormat="1" applyFont="1" applyFill="1" applyBorder="1" applyAlignment="1" applyProtection="1">
      <alignment horizontal="left"/>
    </xf>
    <xf numFmtId="164" fontId="29" fillId="34" borderId="10" xfId="0" applyNumberFormat="1" applyFont="1" applyFill="1" applyBorder="1"/>
    <xf numFmtId="164" fontId="0" fillId="0" borderId="10" xfId="0" applyNumberFormat="1" applyBorder="1" applyAlignment="1"/>
    <xf numFmtId="164" fontId="29" fillId="35" borderId="26" xfId="0" applyNumberFormat="1" applyFont="1" applyFill="1" applyBorder="1"/>
    <xf numFmtId="0" fontId="23" fillId="33" borderId="31" xfId="0" applyNumberFormat="1" applyFont="1" applyFill="1" applyBorder="1" applyAlignment="1" applyProtection="1">
      <alignment horizontal="left"/>
    </xf>
    <xf numFmtId="164" fontId="29" fillId="34" borderId="11" xfId="0" applyNumberFormat="1" applyFont="1" applyFill="1" applyBorder="1"/>
    <xf numFmtId="164" fontId="0" fillId="0" borderId="11" xfId="0" applyNumberFormat="1" applyBorder="1" applyAlignment="1"/>
    <xf numFmtId="164" fontId="29" fillId="33" borderId="11" xfId="0" applyNumberFormat="1" applyFont="1" applyFill="1" applyBorder="1"/>
    <xf numFmtId="0" fontId="23" fillId="0" borderId="31" xfId="0" applyNumberFormat="1" applyFont="1" applyFill="1" applyBorder="1" applyAlignment="1" applyProtection="1">
      <alignment horizontal="left"/>
    </xf>
    <xf numFmtId="0" fontId="23" fillId="0" borderId="32" xfId="0" applyNumberFormat="1" applyFont="1" applyFill="1" applyBorder="1" applyAlignment="1" applyProtection="1">
      <alignment horizontal="left"/>
    </xf>
    <xf numFmtId="168" fontId="26" fillId="33" borderId="28" xfId="0" applyNumberFormat="1" applyFont="1" applyFill="1" applyBorder="1" applyAlignment="1" applyProtection="1">
      <alignment horizontal="right"/>
    </xf>
    <xf numFmtId="3" fontId="0" fillId="0" borderId="28" xfId="0" applyNumberFormat="1" applyFill="1" applyBorder="1"/>
    <xf numFmtId="164" fontId="16" fillId="0" borderId="28" xfId="0" applyNumberFormat="1" applyFont="1" applyFill="1" applyBorder="1"/>
    <xf numFmtId="169" fontId="0" fillId="0" borderId="28" xfId="0" applyNumberFormat="1" applyFont="1" applyFill="1" applyBorder="1"/>
    <xf numFmtId="164" fontId="29" fillId="33" borderId="28" xfId="0" applyNumberFormat="1" applyFont="1" applyFill="1" applyBorder="1"/>
    <xf numFmtId="164" fontId="29" fillId="35" borderId="33" xfId="0" applyNumberFormat="1" applyFont="1" applyFill="1" applyBorder="1"/>
    <xf numFmtId="171" fontId="0" fillId="0" borderId="0" xfId="0" applyNumberFormat="1" applyFill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5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1 2" xfId="48" xr:uid="{F1630C60-746B-4631-81D6-48B2F1239AAF}"/>
    <cellStyle name="60% - Colore 2" xfId="26" builtinId="36" customBuiltin="1"/>
    <cellStyle name="60% - Colore 2 2" xfId="49" xr:uid="{DEB1C634-A0CF-4275-8289-B60C282500F0}"/>
    <cellStyle name="60% - Colore 3" xfId="30" builtinId="40" customBuiltin="1"/>
    <cellStyle name="60% - Colore 3 2" xfId="50" xr:uid="{58A52141-6635-4265-9702-ECD788DF56AF}"/>
    <cellStyle name="60% - Colore 4" xfId="34" builtinId="44" customBuiltin="1"/>
    <cellStyle name="60% - Colore 4 2" xfId="51" xr:uid="{00CE4250-4E41-40E3-AE33-C63852C4365D}"/>
    <cellStyle name="60% - Colore 5" xfId="38" builtinId="48" customBuiltin="1"/>
    <cellStyle name="60% - Colore 5 2" xfId="52" xr:uid="{0C97B9BC-824D-41C1-9BE3-D1BE78BEFBCB}"/>
    <cellStyle name="60% - Colore 6" xfId="42" builtinId="52" customBuiltin="1"/>
    <cellStyle name="60% - Colore 6 2" xfId="53" xr:uid="{FCC1AB0B-2D0A-43B3-B270-424637F57B99}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54" builtinId="3"/>
    <cellStyle name="Neutrale" xfId="9" builtinId="28" customBuiltin="1"/>
    <cellStyle name="Neutrale 2" xfId="47" xr:uid="{4D8DB6DB-DCD5-4DFC-AF58-B7B5DD669971}"/>
    <cellStyle name="Normale" xfId="0" builtinId="0"/>
    <cellStyle name="Normale 2" xfId="43" xr:uid="{00000000-0005-0000-0000-00001E000000}"/>
    <cellStyle name="Normale 2 2" xfId="45" xr:uid="{00000000-0005-0000-0000-00001F000000}"/>
    <cellStyle name="Normale 6" xfId="44" xr:uid="{00000000-0005-0000-0000-000020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itolo 5" xfId="46" xr:uid="{B821EC1A-E8BE-4298-9F92-569E3444A025}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topLeftCell="F1" zoomScale="80" zoomScaleNormal="80" zoomScaleSheetLayoutView="40" workbookViewId="0">
      <selection activeCell="Q25" sqref="Q25"/>
    </sheetView>
  </sheetViews>
  <sheetFormatPr defaultRowHeight="15" x14ac:dyDescent="0.25"/>
  <cols>
    <col min="1" max="1" width="18.85546875" customWidth="1"/>
    <col min="2" max="2" width="11.7109375" customWidth="1"/>
    <col min="3" max="3" width="11.140625" customWidth="1"/>
    <col min="4" max="4" width="11" customWidth="1"/>
    <col min="5" max="5" width="11.5703125" customWidth="1"/>
    <col min="6" max="6" width="10.85546875" customWidth="1"/>
    <col min="7" max="7" width="17.5703125" customWidth="1"/>
    <col min="8" max="8" width="12.85546875" customWidth="1"/>
    <col min="9" max="9" width="18" customWidth="1"/>
    <col min="10" max="10" width="12.7109375" customWidth="1"/>
    <col min="11" max="11" width="12.42578125" customWidth="1"/>
    <col min="12" max="12" width="18.140625" customWidth="1"/>
    <col min="13" max="13" width="14.28515625" customWidth="1"/>
    <col min="14" max="14" width="18.5703125" customWidth="1"/>
    <col min="15" max="15" width="18.85546875" style="22" customWidth="1"/>
    <col min="16" max="16" width="17.42578125" customWidth="1"/>
    <col min="17" max="17" width="19.42578125" customWidth="1"/>
    <col min="19" max="19" width="10.7109375" customWidth="1"/>
  </cols>
  <sheetData>
    <row r="1" spans="1:17" ht="19.5" thickBot="1" x14ac:dyDescent="0.35">
      <c r="A1" s="83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226.5" customHeight="1" thickBot="1" x14ac:dyDescent="0.3">
      <c r="A2" s="49" t="s">
        <v>0</v>
      </c>
      <c r="B2" s="50" t="s">
        <v>28</v>
      </c>
      <c r="C2" s="51" t="s">
        <v>34</v>
      </c>
      <c r="D2" s="50" t="s">
        <v>37</v>
      </c>
      <c r="E2" s="50" t="s">
        <v>35</v>
      </c>
      <c r="F2" s="50" t="s">
        <v>36</v>
      </c>
      <c r="G2" s="52" t="s">
        <v>22</v>
      </c>
      <c r="H2" s="50" t="s">
        <v>38</v>
      </c>
      <c r="I2" s="52" t="s">
        <v>25</v>
      </c>
      <c r="J2" s="50" t="s">
        <v>29</v>
      </c>
      <c r="K2" s="50" t="s">
        <v>23</v>
      </c>
      <c r="L2" s="52" t="s">
        <v>26</v>
      </c>
      <c r="M2" s="53" t="s">
        <v>27</v>
      </c>
      <c r="N2" s="52" t="s">
        <v>24</v>
      </c>
      <c r="O2" s="54" t="s">
        <v>31</v>
      </c>
      <c r="P2" s="55" t="s">
        <v>40</v>
      </c>
      <c r="Q2" s="56" t="s">
        <v>33</v>
      </c>
    </row>
    <row r="3" spans="1:17" s="1" customFormat="1" x14ac:dyDescent="0.25">
      <c r="A3" s="57" t="s">
        <v>1</v>
      </c>
      <c r="B3" s="4">
        <v>25487</v>
      </c>
      <c r="C3" s="35">
        <v>23.9</v>
      </c>
      <c r="D3" s="11">
        <f>B3/100*C3</f>
        <v>6091.393</v>
      </c>
      <c r="E3" s="11">
        <f>B3/100*26.9</f>
        <v>6856.0029999999997</v>
      </c>
      <c r="F3" s="12">
        <f>E3-D3</f>
        <v>764.60999999999967</v>
      </c>
      <c r="G3" s="7">
        <f>61800000/$F$24*F3</f>
        <v>861410.25228985667</v>
      </c>
      <c r="H3" s="41">
        <v>2513</v>
      </c>
      <c r="I3" s="7">
        <f>123600000/$H$24*H3</f>
        <v>1572493.6084039996</v>
      </c>
      <c r="J3" s="14">
        <v>29479</v>
      </c>
      <c r="K3" s="14">
        <f>B3+J3</f>
        <v>54966</v>
      </c>
      <c r="L3" s="16">
        <f>92700000/$K$24*K3</f>
        <v>1908770.4537281226</v>
      </c>
      <c r="M3" s="17">
        <v>3848</v>
      </c>
      <c r="N3" s="7">
        <f>30900000/$M$24*M3</f>
        <v>257561.91392161578</v>
      </c>
      <c r="O3" s="58">
        <f>G3+I3+L3+N3</f>
        <v>4600236.2283435948</v>
      </c>
      <c r="P3" s="59"/>
      <c r="Q3" s="60">
        <f>O3+149387.57</f>
        <v>4749623.7983435951</v>
      </c>
    </row>
    <row r="4" spans="1:17" s="1" customFormat="1" x14ac:dyDescent="0.25">
      <c r="A4" s="61" t="s">
        <v>2</v>
      </c>
      <c r="B4" s="5">
        <v>10721</v>
      </c>
      <c r="C4" s="36">
        <v>20.5</v>
      </c>
      <c r="D4" s="6">
        <f t="shared" ref="D4:D23" si="0">B4/100*C4</f>
        <v>2197.8049999999998</v>
      </c>
      <c r="E4" s="6">
        <f t="shared" ref="E4:E23" si="1">B4/100*26.9</f>
        <v>2883.9489999999996</v>
      </c>
      <c r="F4" s="13">
        <f t="shared" ref="F4:F17" si="2">E4-D4</f>
        <v>686.14399999999978</v>
      </c>
      <c r="G4" s="8">
        <f t="shared" ref="G4:G23" si="3">61800000/$F$24*F4</f>
        <v>773010.39241858129</v>
      </c>
      <c r="H4" s="42">
        <v>875</v>
      </c>
      <c r="I4" s="8">
        <f t="shared" ref="I4:I23" si="4">123600000/$H$24*H4</f>
        <v>547525.62966713076</v>
      </c>
      <c r="J4" s="15">
        <v>11827</v>
      </c>
      <c r="K4" s="15">
        <f t="shared" ref="K4:K23" si="5">B4+J4</f>
        <v>22548</v>
      </c>
      <c r="L4" s="20">
        <f t="shared" ref="L4:L23" si="6">92700000/$K$24*K4</f>
        <v>783010.51906017738</v>
      </c>
      <c r="M4" s="18">
        <v>1374</v>
      </c>
      <c r="N4" s="8">
        <f t="shared" ref="N4:N23" si="7">30900000/$M$24*M4</f>
        <v>91967.273837915825</v>
      </c>
      <c r="O4" s="62">
        <f t="shared" ref="O4:O23" si="8">G4+I4+L4+N4</f>
        <v>2195513.8149838052</v>
      </c>
      <c r="P4" s="63"/>
      <c r="Q4" s="45">
        <f>O4+50342.91</f>
        <v>2245856.7249838053</v>
      </c>
    </row>
    <row r="5" spans="1:17" s="1" customFormat="1" x14ac:dyDescent="0.25">
      <c r="A5" s="61" t="s">
        <v>3</v>
      </c>
      <c r="B5" s="6">
        <v>42722</v>
      </c>
      <c r="C5" s="36">
        <v>10.9</v>
      </c>
      <c r="D5" s="6">
        <f t="shared" si="0"/>
        <v>4656.6980000000003</v>
      </c>
      <c r="E5" s="6">
        <f t="shared" si="1"/>
        <v>11492.218000000001</v>
      </c>
      <c r="F5" s="13">
        <f t="shared" si="2"/>
        <v>6835.52</v>
      </c>
      <c r="G5" s="8">
        <f t="shared" si="3"/>
        <v>7700902.4309548186</v>
      </c>
      <c r="H5" s="42">
        <v>1418</v>
      </c>
      <c r="I5" s="8">
        <f t="shared" si="4"/>
        <v>887304.39184913307</v>
      </c>
      <c r="J5" s="15">
        <v>46672</v>
      </c>
      <c r="K5" s="15">
        <f t="shared" si="5"/>
        <v>89394</v>
      </c>
      <c r="L5" s="20">
        <f t="shared" si="6"/>
        <v>3104330.4213617835</v>
      </c>
      <c r="M5" s="18">
        <v>9549</v>
      </c>
      <c r="N5" s="8">
        <f t="shared" si="7"/>
        <v>639152.47298272059</v>
      </c>
      <c r="O5" s="64">
        <f t="shared" si="8"/>
        <v>12331689.717148457</v>
      </c>
      <c r="P5" s="63">
        <f>O5/284.1</f>
        <v>43406.158807280728</v>
      </c>
      <c r="Q5" s="45">
        <f>O5-P5</f>
        <v>12288283.558341175</v>
      </c>
    </row>
    <row r="6" spans="1:17" s="1" customFormat="1" x14ac:dyDescent="0.25">
      <c r="A6" s="61" t="s">
        <v>4</v>
      </c>
      <c r="B6" s="6">
        <v>137640</v>
      </c>
      <c r="C6" s="36">
        <v>10.4</v>
      </c>
      <c r="D6" s="6">
        <f t="shared" si="0"/>
        <v>14314.560000000001</v>
      </c>
      <c r="E6" s="6">
        <f t="shared" si="1"/>
        <v>37025.160000000003</v>
      </c>
      <c r="F6" s="13">
        <f t="shared" si="2"/>
        <v>22710.600000000002</v>
      </c>
      <c r="G6" s="8">
        <f t="shared" si="3"/>
        <v>25585780.562187295</v>
      </c>
      <c r="H6" s="42">
        <v>5744</v>
      </c>
      <c r="I6" s="8">
        <f t="shared" si="4"/>
        <v>3594271.1049234276</v>
      </c>
      <c r="J6" s="15">
        <v>148602</v>
      </c>
      <c r="K6" s="15">
        <f t="shared" si="5"/>
        <v>286242</v>
      </c>
      <c r="L6" s="20">
        <f t="shared" si="6"/>
        <v>9940149.76923999</v>
      </c>
      <c r="M6" s="18">
        <v>39535</v>
      </c>
      <c r="N6" s="8">
        <f t="shared" si="7"/>
        <v>2646234.476842796</v>
      </c>
      <c r="O6" s="64">
        <f t="shared" si="8"/>
        <v>41766435.913193509</v>
      </c>
      <c r="P6" s="63">
        <f t="shared" ref="P6:P13" si="9">O6/284.1</f>
        <v>147013.14999364133</v>
      </c>
      <c r="Q6" s="45">
        <f t="shared" ref="Q6:Q13" si="10">O6-P6</f>
        <v>41619422.763199866</v>
      </c>
    </row>
    <row r="7" spans="1:17" s="1" customFormat="1" x14ac:dyDescent="0.25">
      <c r="A7" s="65" t="s">
        <v>5</v>
      </c>
      <c r="B7" s="5">
        <v>93788</v>
      </c>
      <c r="C7" s="37">
        <v>40.1</v>
      </c>
      <c r="D7" s="6">
        <f t="shared" si="0"/>
        <v>37608.987999999998</v>
      </c>
      <c r="E7" s="6">
        <f t="shared" si="1"/>
        <v>25228.971999999998</v>
      </c>
      <c r="F7" s="13"/>
      <c r="G7" s="8">
        <f t="shared" si="3"/>
        <v>0</v>
      </c>
      <c r="H7" s="42">
        <v>28510</v>
      </c>
      <c r="I7" s="8">
        <f t="shared" si="4"/>
        <v>17839949.373497028</v>
      </c>
      <c r="J7" s="15">
        <v>105935</v>
      </c>
      <c r="K7" s="15">
        <f t="shared" si="5"/>
        <v>199723</v>
      </c>
      <c r="L7" s="20">
        <f t="shared" si="6"/>
        <v>6935657.7034883723</v>
      </c>
      <c r="M7" s="18">
        <v>49975</v>
      </c>
      <c r="N7" s="8">
        <f t="shared" si="7"/>
        <v>3345025.116484602</v>
      </c>
      <c r="O7" s="64">
        <f t="shared" si="8"/>
        <v>28120632.193470001</v>
      </c>
      <c r="P7" s="63">
        <f t="shared" si="9"/>
        <v>98981.457914361134</v>
      </c>
      <c r="Q7" s="45">
        <f t="shared" si="10"/>
        <v>28021650.735555641</v>
      </c>
    </row>
    <row r="8" spans="1:17" s="1" customFormat="1" x14ac:dyDescent="0.25">
      <c r="A8" s="65" t="s">
        <v>6</v>
      </c>
      <c r="B8" s="5">
        <v>22796</v>
      </c>
      <c r="C8" s="37">
        <v>33.700000000000003</v>
      </c>
      <c r="D8" s="6">
        <f t="shared" si="0"/>
        <v>7682.2520000000013</v>
      </c>
      <c r="E8" s="6">
        <f t="shared" si="1"/>
        <v>6132.1239999999998</v>
      </c>
      <c r="F8" s="13"/>
      <c r="G8" s="8">
        <f t="shared" si="3"/>
        <v>0</v>
      </c>
      <c r="H8" s="42">
        <v>6853</v>
      </c>
      <c r="I8" s="8">
        <f t="shared" si="4"/>
        <v>4288220.7315529678</v>
      </c>
      <c r="J8" s="15">
        <v>25673</v>
      </c>
      <c r="K8" s="15">
        <f t="shared" si="5"/>
        <v>48469</v>
      </c>
      <c r="L8" s="20">
        <f t="shared" si="6"/>
        <v>1683153.1332414288</v>
      </c>
      <c r="M8" s="18">
        <v>10597</v>
      </c>
      <c r="N8" s="8">
        <f t="shared" si="7"/>
        <v>709299.27282415866</v>
      </c>
      <c r="O8" s="64">
        <f t="shared" si="8"/>
        <v>6680673.1376185557</v>
      </c>
      <c r="P8" s="63">
        <f t="shared" si="9"/>
        <v>23515.216957474677</v>
      </c>
      <c r="Q8" s="45">
        <f t="shared" si="10"/>
        <v>6657157.9206610806</v>
      </c>
    </row>
    <row r="9" spans="1:17" s="1" customFormat="1" x14ac:dyDescent="0.25">
      <c r="A9" s="65" t="s">
        <v>7</v>
      </c>
      <c r="B9" s="6">
        <v>118839</v>
      </c>
      <c r="C9" s="37">
        <v>34.299999999999997</v>
      </c>
      <c r="D9" s="6">
        <f t="shared" si="0"/>
        <v>40761.777000000002</v>
      </c>
      <c r="E9" s="6">
        <f t="shared" si="1"/>
        <v>31967.691000000003</v>
      </c>
      <c r="F9" s="13"/>
      <c r="G9" s="8">
        <f t="shared" si="3"/>
        <v>0</v>
      </c>
      <c r="H9" s="42">
        <v>24364</v>
      </c>
      <c r="I9" s="8">
        <f t="shared" si="4"/>
        <v>15245616.504239971</v>
      </c>
      <c r="J9" s="15">
        <v>138662</v>
      </c>
      <c r="K9" s="15">
        <f t="shared" si="5"/>
        <v>257501</v>
      </c>
      <c r="L9" s="20">
        <f t="shared" si="6"/>
        <v>8942078.7505993769</v>
      </c>
      <c r="M9" s="18">
        <v>42181</v>
      </c>
      <c r="N9" s="8">
        <f t="shared" si="7"/>
        <v>2823341.7596485643</v>
      </c>
      <c r="O9" s="64">
        <f t="shared" si="8"/>
        <v>27011037.014487911</v>
      </c>
      <c r="P9" s="63">
        <f t="shared" si="9"/>
        <v>95075.807865145762</v>
      </c>
      <c r="Q9" s="45">
        <f t="shared" si="10"/>
        <v>26915961.206622764</v>
      </c>
    </row>
    <row r="10" spans="1:17" s="1" customFormat="1" x14ac:dyDescent="0.25">
      <c r="A10" s="65" t="s">
        <v>8</v>
      </c>
      <c r="B10" s="6">
        <v>26428</v>
      </c>
      <c r="C10" s="37">
        <v>32.200000000000003</v>
      </c>
      <c r="D10" s="6">
        <f t="shared" si="0"/>
        <v>8509.8160000000007</v>
      </c>
      <c r="E10" s="6">
        <f t="shared" si="1"/>
        <v>7109.1319999999987</v>
      </c>
      <c r="F10" s="13"/>
      <c r="G10" s="8">
        <f t="shared" si="3"/>
        <v>0</v>
      </c>
      <c r="H10" s="42">
        <v>4813</v>
      </c>
      <c r="I10" s="8">
        <f t="shared" si="4"/>
        <v>3011703.8349576006</v>
      </c>
      <c r="J10" s="15">
        <v>29948</v>
      </c>
      <c r="K10" s="15">
        <f t="shared" si="5"/>
        <v>56376</v>
      </c>
      <c r="L10" s="20">
        <f t="shared" si="6"/>
        <v>1957734.6559578038</v>
      </c>
      <c r="M10" s="18">
        <v>10664</v>
      </c>
      <c r="N10" s="8">
        <f t="shared" si="7"/>
        <v>713783.84876822005</v>
      </c>
      <c r="O10" s="64">
        <f t="shared" si="8"/>
        <v>5683222.3396836249</v>
      </c>
      <c r="P10" s="63">
        <f t="shared" si="9"/>
        <v>20004.302498006422</v>
      </c>
      <c r="Q10" s="45">
        <f t="shared" si="10"/>
        <v>5663218.0371856187</v>
      </c>
    </row>
    <row r="11" spans="1:17" s="1" customFormat="1" x14ac:dyDescent="0.25">
      <c r="A11" s="65" t="s">
        <v>9</v>
      </c>
      <c r="B11" s="6">
        <v>218066</v>
      </c>
      <c r="C11" s="37">
        <v>31.7</v>
      </c>
      <c r="D11" s="6">
        <f t="shared" si="0"/>
        <v>69126.921999999991</v>
      </c>
      <c r="E11" s="6">
        <f t="shared" si="1"/>
        <v>58659.753999999994</v>
      </c>
      <c r="F11" s="13"/>
      <c r="G11" s="8">
        <f t="shared" si="3"/>
        <v>0</v>
      </c>
      <c r="H11" s="42">
        <v>39807</v>
      </c>
      <c r="I11" s="8">
        <f t="shared" si="4"/>
        <v>24908974.560182258</v>
      </c>
      <c r="J11" s="15">
        <v>247155</v>
      </c>
      <c r="K11" s="15">
        <f t="shared" si="5"/>
        <v>465221</v>
      </c>
      <c r="L11" s="20">
        <f t="shared" si="6"/>
        <v>16155443.351414528</v>
      </c>
      <c r="M11" s="18">
        <v>121287</v>
      </c>
      <c r="N11" s="8">
        <f t="shared" si="7"/>
        <v>8118220.3362294734</v>
      </c>
      <c r="O11" s="64">
        <f t="shared" si="8"/>
        <v>49182638.247826263</v>
      </c>
      <c r="P11" s="63">
        <f t="shared" si="9"/>
        <v>173117.34687724835</v>
      </c>
      <c r="Q11" s="45">
        <f t="shared" si="10"/>
        <v>49009520.900949016</v>
      </c>
    </row>
    <row r="12" spans="1:17" s="1" customFormat="1" x14ac:dyDescent="0.25">
      <c r="A12" s="65" t="s">
        <v>10</v>
      </c>
      <c r="B12" s="6">
        <v>29244</v>
      </c>
      <c r="C12" s="37">
        <v>30.5</v>
      </c>
      <c r="D12" s="6">
        <f t="shared" si="0"/>
        <v>8919.42</v>
      </c>
      <c r="E12" s="6">
        <f t="shared" si="1"/>
        <v>7866.6359999999995</v>
      </c>
      <c r="F12" s="13"/>
      <c r="G12" s="8">
        <f t="shared" si="3"/>
        <v>0</v>
      </c>
      <c r="H12" s="42">
        <v>5772</v>
      </c>
      <c r="I12" s="8">
        <f t="shared" si="4"/>
        <v>3611791.9250727757</v>
      </c>
      <c r="J12" s="15">
        <v>33986</v>
      </c>
      <c r="K12" s="15">
        <f t="shared" si="5"/>
        <v>63230</v>
      </c>
      <c r="L12" s="20">
        <f t="shared" si="6"/>
        <v>2195749.2957324381</v>
      </c>
      <c r="M12" s="18">
        <v>3762</v>
      </c>
      <c r="N12" s="8">
        <f t="shared" si="7"/>
        <v>251805.59256058175</v>
      </c>
      <c r="O12" s="64">
        <f t="shared" si="8"/>
        <v>6059346.8133657956</v>
      </c>
      <c r="P12" s="63">
        <f t="shared" si="9"/>
        <v>21328.218280062636</v>
      </c>
      <c r="Q12" s="45">
        <f t="shared" si="10"/>
        <v>6038018.5950857326</v>
      </c>
    </row>
    <row r="13" spans="1:17" s="1" customFormat="1" x14ac:dyDescent="0.25">
      <c r="A13" s="61" t="s">
        <v>11</v>
      </c>
      <c r="B13" s="6">
        <v>5436</v>
      </c>
      <c r="C13" s="36">
        <v>22.7</v>
      </c>
      <c r="D13" s="6">
        <f t="shared" si="0"/>
        <v>1233.972</v>
      </c>
      <c r="E13" s="6">
        <f t="shared" si="1"/>
        <v>1462.2839999999999</v>
      </c>
      <c r="F13" s="13">
        <f t="shared" si="2"/>
        <v>228.3119999999999</v>
      </c>
      <c r="G13" s="8">
        <f t="shared" si="3"/>
        <v>257216.48620970396</v>
      </c>
      <c r="H13" s="42">
        <v>824</v>
      </c>
      <c r="I13" s="8">
        <f t="shared" si="4"/>
        <v>515612.70725224656</v>
      </c>
      <c r="J13" s="15">
        <v>6203</v>
      </c>
      <c r="K13" s="15">
        <f t="shared" si="5"/>
        <v>11639</v>
      </c>
      <c r="L13" s="20">
        <f t="shared" si="6"/>
        <v>404180.38989450969</v>
      </c>
      <c r="M13" s="18">
        <v>995</v>
      </c>
      <c r="N13" s="8">
        <f t="shared" si="7"/>
        <v>66599.29946777747</v>
      </c>
      <c r="O13" s="64">
        <f t="shared" si="8"/>
        <v>1243608.8828242375</v>
      </c>
      <c r="P13" s="63">
        <f t="shared" si="9"/>
        <v>4377.3631919191739</v>
      </c>
      <c r="Q13" s="45">
        <f t="shared" si="10"/>
        <v>1239231.5196323183</v>
      </c>
    </row>
    <row r="14" spans="1:17" s="1" customFormat="1" x14ac:dyDescent="0.25">
      <c r="A14" s="61" t="s">
        <v>12</v>
      </c>
      <c r="B14" s="6">
        <v>84005</v>
      </c>
      <c r="C14" s="36">
        <v>30.1</v>
      </c>
      <c r="D14" s="6">
        <f t="shared" si="0"/>
        <v>25285.505000000001</v>
      </c>
      <c r="E14" s="6">
        <f t="shared" si="1"/>
        <v>22597.344999999998</v>
      </c>
      <c r="F14" s="13"/>
      <c r="G14" s="8">
        <f t="shared" si="3"/>
        <v>0</v>
      </c>
      <c r="H14" s="42">
        <v>13126</v>
      </c>
      <c r="I14" s="8">
        <f t="shared" si="4"/>
        <v>8213510.1885837242</v>
      </c>
      <c r="J14" s="15">
        <v>95761</v>
      </c>
      <c r="K14" s="15">
        <f t="shared" si="5"/>
        <v>179766</v>
      </c>
      <c r="L14" s="20">
        <f t="shared" si="6"/>
        <v>6242623.2468233034</v>
      </c>
      <c r="M14" s="18">
        <v>27308</v>
      </c>
      <c r="N14" s="8">
        <f t="shared" si="7"/>
        <v>1827832.8340362483</v>
      </c>
      <c r="O14" s="62">
        <f t="shared" si="8"/>
        <v>16283966.269443275</v>
      </c>
      <c r="P14" s="63"/>
      <c r="Q14" s="45">
        <f>O14+58445.95</f>
        <v>16342412.219443275</v>
      </c>
    </row>
    <row r="15" spans="1:17" s="1" customFormat="1" x14ac:dyDescent="0.25">
      <c r="A15" s="61" t="s">
        <v>13</v>
      </c>
      <c r="B15" s="6">
        <v>81843</v>
      </c>
      <c r="C15" s="36">
        <v>18.899999999999999</v>
      </c>
      <c r="D15" s="6">
        <f t="shared" si="0"/>
        <v>15468.326999999997</v>
      </c>
      <c r="E15" s="6">
        <f t="shared" si="1"/>
        <v>22015.766999999996</v>
      </c>
      <c r="F15" s="13">
        <f t="shared" si="2"/>
        <v>6547.4399999999987</v>
      </c>
      <c r="G15" s="8">
        <f t="shared" si="3"/>
        <v>7376351.2669893159</v>
      </c>
      <c r="H15" s="42">
        <v>7918</v>
      </c>
      <c r="I15" s="8">
        <f t="shared" si="4"/>
        <v>4954637.6408049613</v>
      </c>
      <c r="J15" s="15">
        <v>91076</v>
      </c>
      <c r="K15" s="15">
        <f t="shared" si="5"/>
        <v>172919</v>
      </c>
      <c r="L15" s="20">
        <f t="shared" si="6"/>
        <v>6004851.6917405892</v>
      </c>
      <c r="M15" s="18">
        <v>16691</v>
      </c>
      <c r="N15" s="8">
        <f t="shared" si="7"/>
        <v>1117194.8818258026</v>
      </c>
      <c r="O15" s="64">
        <f t="shared" si="8"/>
        <v>19453035.48136067</v>
      </c>
      <c r="P15" s="63">
        <f>O15/284.1</f>
        <v>68472.493774588773</v>
      </c>
      <c r="Q15" s="45">
        <f>O15-P15</f>
        <v>19384562.987586081</v>
      </c>
    </row>
    <row r="16" spans="1:17" s="1" customFormat="1" x14ac:dyDescent="0.25">
      <c r="A16" s="61" t="s">
        <v>14</v>
      </c>
      <c r="B16" s="6">
        <v>26223</v>
      </c>
      <c r="C16" s="36">
        <v>29.6</v>
      </c>
      <c r="D16" s="6">
        <f t="shared" si="0"/>
        <v>7762.0080000000007</v>
      </c>
      <c r="E16" s="6">
        <f t="shared" si="1"/>
        <v>7053.9870000000001</v>
      </c>
      <c r="F16" s="13"/>
      <c r="G16" s="8">
        <f t="shared" si="3"/>
        <v>0</v>
      </c>
      <c r="H16" s="42">
        <v>3751</v>
      </c>
      <c r="I16" s="8">
        <f t="shared" si="4"/>
        <v>2347164.1564358943</v>
      </c>
      <c r="J16" s="15">
        <v>31393</v>
      </c>
      <c r="K16" s="15">
        <f t="shared" si="5"/>
        <v>57616</v>
      </c>
      <c r="L16" s="20">
        <f t="shared" si="6"/>
        <v>2000795.3728122751</v>
      </c>
      <c r="M16" s="18">
        <v>8240</v>
      </c>
      <c r="N16" s="8">
        <f t="shared" si="7"/>
        <v>551535.90715023747</v>
      </c>
      <c r="O16" s="62">
        <f t="shared" si="8"/>
        <v>4899495.4363984074</v>
      </c>
      <c r="P16" s="63"/>
      <c r="Q16" s="45">
        <f>O16+74038.5</f>
        <v>4973533.9363984074</v>
      </c>
    </row>
    <row r="17" spans="1:19" s="1" customFormat="1" x14ac:dyDescent="0.25">
      <c r="A17" s="61" t="s">
        <v>15</v>
      </c>
      <c r="B17" s="6">
        <v>114347</v>
      </c>
      <c r="C17" s="36">
        <v>12.4</v>
      </c>
      <c r="D17" s="6">
        <f t="shared" si="0"/>
        <v>14179.028</v>
      </c>
      <c r="E17" s="6">
        <f t="shared" si="1"/>
        <v>30759.343000000001</v>
      </c>
      <c r="F17" s="13">
        <f t="shared" si="2"/>
        <v>16580.315000000002</v>
      </c>
      <c r="G17" s="8">
        <f t="shared" si="3"/>
        <v>18679396.459888443</v>
      </c>
      <c r="H17" s="42">
        <v>7016</v>
      </c>
      <c r="I17" s="8">
        <f t="shared" si="4"/>
        <v>4390216.9345652452</v>
      </c>
      <c r="J17" s="15">
        <v>122503</v>
      </c>
      <c r="K17" s="15">
        <f t="shared" si="5"/>
        <v>236850</v>
      </c>
      <c r="L17" s="20">
        <f t="shared" si="6"/>
        <v>8224944.1830496285</v>
      </c>
      <c r="M17" s="18">
        <v>16883</v>
      </c>
      <c r="N17" s="8">
        <f t="shared" si="7"/>
        <v>1130046.2039341577</v>
      </c>
      <c r="O17" s="64">
        <f t="shared" si="8"/>
        <v>32424603.781437475</v>
      </c>
      <c r="P17" s="63">
        <f t="shared" ref="P17:P20" si="11">O17/284.1</f>
        <v>114130.95312016006</v>
      </c>
      <c r="Q17" s="45">
        <f t="shared" ref="Q17:Q20" si="12">O17-P17</f>
        <v>32310472.828317314</v>
      </c>
    </row>
    <row r="18" spans="1:19" s="1" customFormat="1" x14ac:dyDescent="0.25">
      <c r="A18" s="61" t="s">
        <v>16</v>
      </c>
      <c r="B18" s="6">
        <v>70498</v>
      </c>
      <c r="C18" s="36">
        <v>37.299999999999997</v>
      </c>
      <c r="D18" s="6">
        <f t="shared" si="0"/>
        <v>26295.753999999997</v>
      </c>
      <c r="E18" s="6">
        <f t="shared" si="1"/>
        <v>18963.962</v>
      </c>
      <c r="F18" s="13"/>
      <c r="G18" s="8">
        <f t="shared" si="3"/>
        <v>0</v>
      </c>
      <c r="H18" s="42">
        <v>20292</v>
      </c>
      <c r="I18" s="8">
        <f t="shared" si="4"/>
        <v>12697588.659663334</v>
      </c>
      <c r="J18" s="15">
        <v>80947</v>
      </c>
      <c r="K18" s="15">
        <f t="shared" si="5"/>
        <v>151445</v>
      </c>
      <c r="L18" s="20">
        <f t="shared" si="6"/>
        <v>5259137.3096979139</v>
      </c>
      <c r="M18" s="18">
        <v>16514</v>
      </c>
      <c r="N18" s="8">
        <f t="shared" si="7"/>
        <v>1105347.569257163</v>
      </c>
      <c r="O18" s="64">
        <f t="shared" si="8"/>
        <v>19062073.538618412</v>
      </c>
      <c r="P18" s="63">
        <f t="shared" si="11"/>
        <v>67096.351772680078</v>
      </c>
      <c r="Q18" s="45">
        <f t="shared" si="12"/>
        <v>18994977.186845731</v>
      </c>
    </row>
    <row r="19" spans="1:19" s="1" customFormat="1" x14ac:dyDescent="0.25">
      <c r="A19" s="65" t="s">
        <v>17</v>
      </c>
      <c r="B19" s="6">
        <v>12794</v>
      </c>
      <c r="C19" s="37">
        <v>38.200000000000003</v>
      </c>
      <c r="D19" s="6">
        <f t="shared" si="0"/>
        <v>4887.308</v>
      </c>
      <c r="E19" s="6">
        <f t="shared" si="1"/>
        <v>3441.5859999999998</v>
      </c>
      <c r="F19" s="13"/>
      <c r="G19" s="8">
        <f t="shared" si="3"/>
        <v>0</v>
      </c>
      <c r="H19" s="42">
        <v>4077</v>
      </c>
      <c r="I19" s="8">
        <f t="shared" si="4"/>
        <v>2551156.5624604481</v>
      </c>
      <c r="J19" s="15">
        <v>14242</v>
      </c>
      <c r="K19" s="15">
        <f t="shared" si="5"/>
        <v>27036</v>
      </c>
      <c r="L19" s="20">
        <f t="shared" si="6"/>
        <v>938862.53296571563</v>
      </c>
      <c r="M19" s="19">
        <v>8815</v>
      </c>
      <c r="N19" s="8">
        <f t="shared" si="7"/>
        <v>590022.93950598827</v>
      </c>
      <c r="O19" s="64">
        <f t="shared" si="8"/>
        <v>4080042.0349321519</v>
      </c>
      <c r="P19" s="63">
        <f t="shared" si="11"/>
        <v>14361.288401732318</v>
      </c>
      <c r="Q19" s="45">
        <f t="shared" si="12"/>
        <v>4065680.7465304197</v>
      </c>
    </row>
    <row r="20" spans="1:19" s="1" customFormat="1" x14ac:dyDescent="0.25">
      <c r="A20" s="65" t="s">
        <v>18</v>
      </c>
      <c r="B20" s="6">
        <v>15698</v>
      </c>
      <c r="C20" s="37">
        <v>23.7</v>
      </c>
      <c r="D20" s="6">
        <f t="shared" si="0"/>
        <v>3720.4259999999995</v>
      </c>
      <c r="E20" s="6">
        <f t="shared" si="1"/>
        <v>4222.7619999999997</v>
      </c>
      <c r="F20" s="13">
        <f>E20-D20</f>
        <v>502.33600000000024</v>
      </c>
      <c r="G20" s="8">
        <f t="shared" si="3"/>
        <v>565932.14906197647</v>
      </c>
      <c r="H20" s="42">
        <v>2767</v>
      </c>
      <c r="I20" s="8">
        <f t="shared" si="4"/>
        <v>1731432.4769016581</v>
      </c>
      <c r="J20" s="15">
        <v>16488</v>
      </c>
      <c r="K20" s="15">
        <f t="shared" si="5"/>
        <v>32186</v>
      </c>
      <c r="L20" s="20">
        <f t="shared" si="6"/>
        <v>1117703.413450012</v>
      </c>
      <c r="M20" s="19">
        <v>180</v>
      </c>
      <c r="N20" s="8">
        <f t="shared" si="7"/>
        <v>12048.114476582858</v>
      </c>
      <c r="O20" s="64">
        <f t="shared" si="8"/>
        <v>3427116.1538902298</v>
      </c>
      <c r="P20" s="63">
        <f t="shared" si="11"/>
        <v>12063.06284368261</v>
      </c>
      <c r="Q20" s="45">
        <f t="shared" si="12"/>
        <v>3415053.0910465471</v>
      </c>
    </row>
    <row r="21" spans="1:19" s="1" customFormat="1" x14ac:dyDescent="0.25">
      <c r="A21" s="65" t="s">
        <v>19</v>
      </c>
      <c r="B21" s="6">
        <v>16481</v>
      </c>
      <c r="C21" s="37">
        <v>43</v>
      </c>
      <c r="D21" s="6">
        <f t="shared" si="0"/>
        <v>7086.83</v>
      </c>
      <c r="E21" s="6">
        <f t="shared" si="1"/>
        <v>4433.3890000000001</v>
      </c>
      <c r="F21" s="13"/>
      <c r="G21" s="8">
        <f t="shared" si="3"/>
        <v>0</v>
      </c>
      <c r="H21" s="42">
        <v>3058</v>
      </c>
      <c r="I21" s="8">
        <f t="shared" si="4"/>
        <v>1913523.8577395268</v>
      </c>
      <c r="J21" s="15">
        <v>18828</v>
      </c>
      <c r="K21" s="15">
        <f t="shared" si="5"/>
        <v>35309</v>
      </c>
      <c r="L21" s="20">
        <f t="shared" si="6"/>
        <v>1226153.9124310717</v>
      </c>
      <c r="M21" s="18">
        <v>2467</v>
      </c>
      <c r="N21" s="8">
        <f t="shared" si="7"/>
        <v>165126.10229849952</v>
      </c>
      <c r="O21" s="62">
        <f t="shared" si="8"/>
        <v>3304803.8724690978</v>
      </c>
      <c r="P21" s="63"/>
      <c r="Q21" s="45">
        <f>O21+642920.22</f>
        <v>3947724.092469098</v>
      </c>
    </row>
    <row r="22" spans="1:19" s="1" customFormat="1" x14ac:dyDescent="0.25">
      <c r="A22" s="65" t="s">
        <v>20</v>
      </c>
      <c r="B22" s="6">
        <v>2500</v>
      </c>
      <c r="C22" s="37">
        <v>43.9</v>
      </c>
      <c r="D22" s="6">
        <f t="shared" si="0"/>
        <v>1097.5</v>
      </c>
      <c r="E22" s="6">
        <f t="shared" si="1"/>
        <v>672.5</v>
      </c>
      <c r="F22" s="13"/>
      <c r="G22" s="8">
        <f t="shared" si="3"/>
        <v>0</v>
      </c>
      <c r="H22" s="42">
        <v>741</v>
      </c>
      <c r="I22" s="8">
        <f t="shared" si="4"/>
        <v>463675.99038096447</v>
      </c>
      <c r="J22" s="15">
        <v>2795</v>
      </c>
      <c r="K22" s="15">
        <f t="shared" si="5"/>
        <v>5295</v>
      </c>
      <c r="L22" s="20">
        <f t="shared" si="6"/>
        <v>183876.20624550467</v>
      </c>
      <c r="M22" s="19">
        <v>486</v>
      </c>
      <c r="N22" s="8">
        <f t="shared" si="7"/>
        <v>32529.909086773718</v>
      </c>
      <c r="O22" s="64">
        <f t="shared" si="8"/>
        <v>680082.1057132429</v>
      </c>
      <c r="P22" s="63"/>
      <c r="Q22" s="45">
        <f t="shared" ref="Q22:Q23" si="13">O22-P22</f>
        <v>680082.1057132429</v>
      </c>
    </row>
    <row r="23" spans="1:19" s="1" customFormat="1" ht="15.75" thickBot="1" x14ac:dyDescent="0.3">
      <c r="A23" s="66" t="s">
        <v>21</v>
      </c>
      <c r="B23" s="39">
        <v>101424</v>
      </c>
      <c r="C23" s="38">
        <v>30.6</v>
      </c>
      <c r="D23" s="39">
        <f t="shared" si="0"/>
        <v>31035.744000000002</v>
      </c>
      <c r="E23" s="39">
        <f t="shared" si="1"/>
        <v>27283.056</v>
      </c>
      <c r="F23" s="67"/>
      <c r="G23" s="40">
        <f t="shared" si="3"/>
        <v>0</v>
      </c>
      <c r="H23" s="43">
        <v>13286</v>
      </c>
      <c r="I23" s="40">
        <f t="shared" si="4"/>
        <v>8313629.1608657138</v>
      </c>
      <c r="J23" s="68">
        <v>114285</v>
      </c>
      <c r="K23" s="68">
        <f t="shared" si="5"/>
        <v>215709</v>
      </c>
      <c r="L23" s="69">
        <f t="shared" si="6"/>
        <v>7490793.6870654514</v>
      </c>
      <c r="M23" s="70">
        <v>70298</v>
      </c>
      <c r="N23" s="40">
        <f t="shared" si="7"/>
        <v>4705324.1748601208</v>
      </c>
      <c r="O23" s="71">
        <f t="shared" si="8"/>
        <v>20509747.022791285</v>
      </c>
      <c r="P23" s="63">
        <f>O23/284.1</f>
        <v>72191.99937624528</v>
      </c>
      <c r="Q23" s="72">
        <f t="shared" si="13"/>
        <v>20437555.02341504</v>
      </c>
    </row>
    <row r="24" spans="1:19" s="1" customFormat="1" ht="15.75" thickBot="1" x14ac:dyDescent="0.3">
      <c r="A24" s="25"/>
      <c r="B24" s="26">
        <v>1256980</v>
      </c>
      <c r="C24" s="27">
        <v>0.26900000000000002</v>
      </c>
      <c r="D24" s="28"/>
      <c r="E24" s="28"/>
      <c r="F24" s="29">
        <f>SUM(F3:F23)</f>
        <v>54855.277000000009</v>
      </c>
      <c r="G24" s="30">
        <f>SUM(G3:G23)</f>
        <v>61799999.999999993</v>
      </c>
      <c r="H24" s="31">
        <f t="shared" ref="H24:M24" si="14">SUM(H3:H23)</f>
        <v>197525</v>
      </c>
      <c r="I24" s="30">
        <f t="shared" si="14"/>
        <v>123600000.00000001</v>
      </c>
      <c r="J24" s="31">
        <f t="shared" si="14"/>
        <v>1412460</v>
      </c>
      <c r="K24" s="31">
        <f t="shared" si="14"/>
        <v>2669440</v>
      </c>
      <c r="L24" s="32">
        <f t="shared" si="14"/>
        <v>92700000.000000015</v>
      </c>
      <c r="M24" s="31">
        <f t="shared" si="14"/>
        <v>461649</v>
      </c>
      <c r="N24" s="30">
        <f>SUM(N3:N23)</f>
        <v>30900000</v>
      </c>
      <c r="O24" s="33">
        <f>SUM(O3:O23)</f>
        <v>309000000.00000006</v>
      </c>
      <c r="P24" s="34">
        <f>SUM(P3:P23)</f>
        <v>975135.17167422932</v>
      </c>
      <c r="Q24" s="46">
        <v>309000000</v>
      </c>
      <c r="S24" s="73"/>
    </row>
    <row r="25" spans="1:19" ht="15.75" thickBot="1" x14ac:dyDescent="0.3">
      <c r="A25" s="4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  <c r="P25" s="2"/>
      <c r="Q25" s="48"/>
    </row>
    <row r="26" spans="1:19" ht="15" customHeight="1" x14ac:dyDescent="0.25">
      <c r="A26" s="74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9" ht="15.6" customHeight="1" x14ac:dyDescent="0.2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</row>
    <row r="28" spans="1:19" x14ac:dyDescent="0.25">
      <c r="A28" s="2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4"/>
      <c r="R28" s="2"/>
    </row>
    <row r="29" spans="1:19" ht="29.1" customHeight="1" thickBot="1" x14ac:dyDescent="0.3">
      <c r="A29" s="80" t="s">
        <v>41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9"/>
    </row>
    <row r="30" spans="1:19" x14ac:dyDescent="0.25">
      <c r="G30" s="10"/>
      <c r="H30" s="10"/>
      <c r="I30" s="10"/>
      <c r="J30" s="10"/>
      <c r="K30" s="10"/>
      <c r="L30" s="10"/>
      <c r="M30" s="10"/>
      <c r="O30" s="10"/>
      <c r="P30" s="10"/>
      <c r="Q30" s="10"/>
    </row>
    <row r="31" spans="1:19" x14ac:dyDescent="0.25">
      <c r="O31"/>
    </row>
    <row r="32" spans="1:19" x14ac:dyDescent="0.25">
      <c r="O32" s="44"/>
    </row>
    <row r="33" spans="15:18" x14ac:dyDescent="0.25">
      <c r="O33"/>
    </row>
    <row r="34" spans="15:18" x14ac:dyDescent="0.25">
      <c r="O34"/>
    </row>
    <row r="35" spans="15:18" x14ac:dyDescent="0.25">
      <c r="O35"/>
    </row>
    <row r="36" spans="15:18" x14ac:dyDescent="0.25">
      <c r="O36"/>
    </row>
    <row r="37" spans="15:18" x14ac:dyDescent="0.25">
      <c r="O37"/>
    </row>
    <row r="38" spans="15:18" x14ac:dyDescent="0.25">
      <c r="O38"/>
    </row>
    <row r="39" spans="15:18" x14ac:dyDescent="0.25">
      <c r="O39" s="2"/>
      <c r="P39" s="2"/>
      <c r="Q39" s="2"/>
      <c r="R39" s="2"/>
    </row>
    <row r="40" spans="15:18" x14ac:dyDescent="0.25">
      <c r="O40" s="9"/>
      <c r="P40" s="9"/>
      <c r="Q40" s="9"/>
      <c r="R40" s="9"/>
    </row>
    <row r="41" spans="15:18" x14ac:dyDescent="0.25">
      <c r="O41" s="10"/>
      <c r="P41" s="10"/>
      <c r="Q41" s="10"/>
    </row>
    <row r="42" spans="15:18" x14ac:dyDescent="0.25">
      <c r="O42"/>
    </row>
    <row r="43" spans="15:18" x14ac:dyDescent="0.25">
      <c r="O43"/>
    </row>
    <row r="44" spans="15:18" x14ac:dyDescent="0.25">
      <c r="O44"/>
    </row>
    <row r="45" spans="15:18" x14ac:dyDescent="0.25">
      <c r="O45"/>
    </row>
    <row r="46" spans="15:18" x14ac:dyDescent="0.25">
      <c r="O46"/>
    </row>
    <row r="47" spans="15:18" x14ac:dyDescent="0.25">
      <c r="O47"/>
    </row>
    <row r="48" spans="15:18" x14ac:dyDescent="0.25">
      <c r="O48"/>
    </row>
    <row r="49" spans="15:15" x14ac:dyDescent="0.25">
      <c r="O49"/>
    </row>
    <row r="50" spans="15:15" x14ac:dyDescent="0.25">
      <c r="O50"/>
    </row>
  </sheetData>
  <mergeCells count="3">
    <mergeCell ref="A26:Q27"/>
    <mergeCell ref="A29:Q29"/>
    <mergeCell ref="A1:Q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riparto 2022</vt:lpstr>
      <vt:lpstr>'Piano riparto 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Principale</cp:lastModifiedBy>
  <cp:lastPrinted>2021-07-09T15:17:11Z</cp:lastPrinted>
  <dcterms:created xsi:type="dcterms:W3CDTF">2019-09-16T14:03:40Z</dcterms:created>
  <dcterms:modified xsi:type="dcterms:W3CDTF">2021-09-13T14:37:24Z</dcterms:modified>
</cp:coreProperties>
</file>